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<sst xmlns="http://schemas.openxmlformats.org/spreadsheetml/2006/main" count="208" uniqueCount="39">
  <si>
    <t>Speed</t>
  </si>
  <si>
    <t>Gear Ratio</t>
  </si>
  <si>
    <t>ATV</t>
  </si>
  <si>
    <t>Final Drive:</t>
  </si>
  <si>
    <t>Engine Revs(rpm)</t>
  </si>
  <si>
    <t>Output shaft(rpm)</t>
  </si>
  <si>
    <t>Driveshaft(rpm)</t>
  </si>
  <si>
    <t>Actual Speed:</t>
  </si>
  <si>
    <t>195/45 15</t>
  </si>
  <si>
    <t>175/60 13</t>
  </si>
  <si>
    <t>1st</t>
  </si>
  <si>
    <t>2nd</t>
  </si>
  <si>
    <t>3rd</t>
  </si>
  <si>
    <t>4th</t>
  </si>
  <si>
    <t>5th</t>
  </si>
  <si>
    <t>185/50 14</t>
  </si>
  <si>
    <t>205/40 17</t>
  </si>
  <si>
    <t>8P</t>
  </si>
  <si>
    <t>AHD</t>
  </si>
  <si>
    <t>G40</t>
  </si>
  <si>
    <t>GT</t>
  </si>
  <si>
    <t>1.3 CL</t>
  </si>
  <si>
    <t>POLO GEAR RATIOS</t>
  </si>
  <si>
    <t>Quite easy really. This spreadsheet uses formula so you can play with the ratios and see the resulting speed.</t>
  </si>
  <si>
    <t>At the bottom is the resulting 5th that 8 will get when I stick the 8P 5th in the ATV box.. Mad eh?!!</t>
  </si>
  <si>
    <t>Hunter's Hybrid 5th</t>
  </si>
  <si>
    <t>1st to 4th identical to ATV box</t>
  </si>
  <si>
    <t>Hunter's Hybrid</t>
  </si>
  <si>
    <t>What Revs at What Speed in 5th?</t>
  </si>
  <si>
    <t>195/50 15</t>
  </si>
  <si>
    <t>Speed with my wheel options</t>
  </si>
  <si>
    <t>Standard Wheel</t>
  </si>
  <si>
    <t>With ATV 5th:</t>
  </si>
  <si>
    <t>Hunter's Car Set Up:</t>
  </si>
  <si>
    <t>with some options,  the table that helps me decide!</t>
  </si>
  <si>
    <t>8p</t>
  </si>
  <si>
    <t>CEG</t>
  </si>
  <si>
    <t>THE TURBO!!!</t>
  </si>
  <si>
    <t>(GT 5th)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</si>
</sst>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[$-809]dd\ mmmm\ yyyy"/>
  </numFmts>
  <fonts count="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73" fontId="1" fillId="2" borderId="0" xfId="0" applyNumberFormat="1" applyFon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73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B55">
      <selection activeCell="D73" sqref="D73"/>
    </sheetView>
  </sheetViews>
  <sheetFormatPr defaultColWidth="9.140625" defaultRowHeight="12.75"/>
  <cols>
    <col min="1" max="1" width="7.28125" style="2" customWidth="1"/>
    <col min="2" max="2" width="16.57421875" style="2" customWidth="1"/>
    <col min="3" max="3" width="10.8515625" style="2" customWidth="1"/>
    <col min="4" max="4" width="16.57421875" style="3" customWidth="1"/>
    <col min="5" max="5" width="18.57421875" style="3" customWidth="1"/>
    <col min="6" max="6" width="16.7109375" style="3" customWidth="1"/>
    <col min="7" max="7" width="14.140625" style="5" customWidth="1"/>
    <col min="8" max="8" width="9.421875" style="5" customWidth="1"/>
    <col min="9" max="12" width="9.140625" style="5" customWidth="1"/>
    <col min="13" max="13" width="9.140625" style="2" customWidth="1"/>
    <col min="14" max="14" width="9.140625" style="21" customWidth="1"/>
    <col min="15" max="16384" width="9.140625" style="2" customWidth="1"/>
  </cols>
  <sheetData>
    <row r="1" spans="4:7" ht="26.25">
      <c r="D1" s="2"/>
      <c r="E1" s="7" t="s">
        <v>22</v>
      </c>
      <c r="G1" s="3"/>
    </row>
    <row r="2" spans="2:7" ht="12.75">
      <c r="B2" s="8" t="s">
        <v>23</v>
      </c>
      <c r="D2" s="2"/>
      <c r="E2" s="2"/>
      <c r="G2" s="3"/>
    </row>
    <row r="3" spans="2:7" ht="12.75">
      <c r="B3" s="8" t="s">
        <v>24</v>
      </c>
      <c r="D3" s="2"/>
      <c r="E3" s="2"/>
      <c r="G3" s="3"/>
    </row>
    <row r="5" spans="1:2" ht="12.75">
      <c r="A5" s="1" t="s">
        <v>19</v>
      </c>
      <c r="B5" s="1" t="s">
        <v>2</v>
      </c>
    </row>
    <row r="6" spans="2:7" ht="12.75">
      <c r="B6" s="1" t="s">
        <v>3</v>
      </c>
      <c r="C6" s="10">
        <v>3.333</v>
      </c>
      <c r="G6" s="6" t="s">
        <v>7</v>
      </c>
    </row>
    <row r="7" spans="3:10" ht="12.75">
      <c r="C7" s="1" t="s">
        <v>1</v>
      </c>
      <c r="D7" s="4" t="s">
        <v>4</v>
      </c>
      <c r="E7" s="4" t="s">
        <v>5</v>
      </c>
      <c r="F7" s="4" t="s">
        <v>6</v>
      </c>
      <c r="G7" s="6" t="s">
        <v>9</v>
      </c>
      <c r="H7" s="6" t="s">
        <v>15</v>
      </c>
      <c r="I7" s="6" t="s">
        <v>8</v>
      </c>
      <c r="J7" s="6" t="s">
        <v>16</v>
      </c>
    </row>
    <row r="8" spans="2:10" ht="12.75">
      <c r="B8" s="2" t="s">
        <v>10</v>
      </c>
      <c r="C8" s="10">
        <v>3.455</v>
      </c>
      <c r="D8" s="9">
        <v>6500</v>
      </c>
      <c r="E8" s="3">
        <f aca="true" t="shared" si="0" ref="E8:E13">SUM(D8/C8)</f>
        <v>1881.3314037626628</v>
      </c>
      <c r="F8" s="3">
        <f>SUM(E8/C6)</f>
        <v>564.4558667154704</v>
      </c>
      <c r="G8" s="5">
        <f aca="true" t="shared" si="1" ref="G8:G13">SUM(((F8*0.001696)/1.61)*60)</f>
        <v>35.676415526066</v>
      </c>
      <c r="H8" s="5">
        <f aca="true" t="shared" si="2" ref="H8:H13">SUM((((F8*0.001699)/1.61)*60))</f>
        <v>35.7395223931522</v>
      </c>
      <c r="I8" s="5">
        <f aca="true" t="shared" si="3" ref="I8:I13">SUM(((((F8*0.001747)/1.61)*60)))</f>
        <v>36.74923226653143</v>
      </c>
      <c r="J8" s="5">
        <f aca="true" t="shared" si="4" ref="J8:J13">SUM(((((F8*0.001871)/1.61)*60)))</f>
        <v>39.35764943942777</v>
      </c>
    </row>
    <row r="9" spans="2:10" ht="12.75">
      <c r="B9" s="2" t="s">
        <v>11</v>
      </c>
      <c r="C9" s="10">
        <v>2.095</v>
      </c>
      <c r="D9" s="9">
        <v>6500</v>
      </c>
      <c r="E9" s="3">
        <f t="shared" si="0"/>
        <v>3102.6252983293552</v>
      </c>
      <c r="F9" s="3">
        <f>SUM(E9/C6)</f>
        <v>930.8806775665631</v>
      </c>
      <c r="G9" s="5">
        <f t="shared" si="1"/>
        <v>58.83628431625681</v>
      </c>
      <c r="H9" s="5">
        <f t="shared" si="2"/>
        <v>58.940357932382256</v>
      </c>
      <c r="I9" s="5">
        <f t="shared" si="3"/>
        <v>60.60553579038953</v>
      </c>
      <c r="J9" s="5">
        <f t="shared" si="4"/>
        <v>64.9072452569083</v>
      </c>
    </row>
    <row r="10" spans="2:10" ht="12.75">
      <c r="B10" s="2" t="s">
        <v>12</v>
      </c>
      <c r="C10" s="10">
        <v>1.469</v>
      </c>
      <c r="D10" s="9">
        <v>6500</v>
      </c>
      <c r="E10" s="3">
        <f t="shared" si="0"/>
        <v>4424.778761061947</v>
      </c>
      <c r="F10" s="3">
        <f>SUM(E10/C6)</f>
        <v>1327.5663849570797</v>
      </c>
      <c r="G10" s="5">
        <f t="shared" si="1"/>
        <v>83.9087921324425</v>
      </c>
      <c r="H10" s="5">
        <f t="shared" si="2"/>
        <v>84.05721570343148</v>
      </c>
      <c r="I10" s="5">
        <f t="shared" si="3"/>
        <v>86.43199283925534</v>
      </c>
      <c r="J10" s="5">
        <f t="shared" si="4"/>
        <v>92.56683377346693</v>
      </c>
    </row>
    <row r="11" spans="2:10" ht="12.75">
      <c r="B11" s="2" t="s">
        <v>13</v>
      </c>
      <c r="C11" s="10">
        <v>1.098</v>
      </c>
      <c r="D11" s="9">
        <v>6500</v>
      </c>
      <c r="E11" s="3">
        <f t="shared" si="0"/>
        <v>5919.854280510018</v>
      </c>
      <c r="F11" s="3">
        <f>SUM(E11/C6)</f>
        <v>1776.1338975427595</v>
      </c>
      <c r="G11" s="5">
        <f t="shared" si="1"/>
        <v>112.26048783475231</v>
      </c>
      <c r="H11" s="5">
        <f t="shared" si="2"/>
        <v>112.4590618108751</v>
      </c>
      <c r="I11" s="5">
        <f t="shared" si="3"/>
        <v>115.63624542883979</v>
      </c>
      <c r="J11" s="5">
        <f t="shared" si="4"/>
        <v>123.84396977524855</v>
      </c>
    </row>
    <row r="12" spans="2:10" ht="12.75">
      <c r="B12" s="2" t="s">
        <v>14</v>
      </c>
      <c r="C12" s="10">
        <v>0.851</v>
      </c>
      <c r="D12" s="9">
        <v>6500</v>
      </c>
      <c r="E12" s="3">
        <f t="shared" si="0"/>
        <v>7638.07285546416</v>
      </c>
      <c r="F12" s="3">
        <f>SUM(E12/C6)</f>
        <v>2291.651021741422</v>
      </c>
      <c r="G12" s="5">
        <f t="shared" si="1"/>
        <v>144.84373165988018</v>
      </c>
      <c r="H12" s="5">
        <f t="shared" si="2"/>
        <v>145.0999410908823</v>
      </c>
      <c r="I12" s="5">
        <f t="shared" si="3"/>
        <v>149.19929198691668</v>
      </c>
      <c r="J12" s="5">
        <f t="shared" si="4"/>
        <v>159.78928180167208</v>
      </c>
    </row>
    <row r="13" spans="2:10" ht="12.75">
      <c r="B13" s="2" t="s">
        <v>14</v>
      </c>
      <c r="C13" s="10">
        <v>0.851</v>
      </c>
      <c r="D13" s="9">
        <v>3000</v>
      </c>
      <c r="E13" s="3">
        <f t="shared" si="0"/>
        <v>3525.2643948296122</v>
      </c>
      <c r="F13" s="3">
        <f>SUM(E13/C6)</f>
        <v>1057.6850869575794</v>
      </c>
      <c r="G13" s="5">
        <f t="shared" si="1"/>
        <v>66.85095307379085</v>
      </c>
      <c r="H13" s="5">
        <f t="shared" si="2"/>
        <v>66.96920358040722</v>
      </c>
      <c r="I13" s="5">
        <f t="shared" si="3"/>
        <v>68.86121168626924</v>
      </c>
      <c r="J13" s="5">
        <f t="shared" si="4"/>
        <v>73.7488992930794</v>
      </c>
    </row>
    <row r="15" spans="1:2" ht="12.75">
      <c r="A15" s="1" t="s">
        <v>20</v>
      </c>
      <c r="B15" s="1" t="s">
        <v>18</v>
      </c>
    </row>
    <row r="16" spans="2:7" ht="12.75">
      <c r="B16" s="1" t="s">
        <v>3</v>
      </c>
      <c r="C16" s="2">
        <v>4.063</v>
      </c>
      <c r="G16" s="6" t="s">
        <v>7</v>
      </c>
    </row>
    <row r="17" spans="3:10" ht="12.75">
      <c r="C17" s="1" t="s">
        <v>1</v>
      </c>
      <c r="D17" s="4" t="s">
        <v>4</v>
      </c>
      <c r="E17" s="4" t="s">
        <v>5</v>
      </c>
      <c r="F17" s="4" t="s">
        <v>6</v>
      </c>
      <c r="G17" s="6" t="s">
        <v>9</v>
      </c>
      <c r="H17" s="6" t="s">
        <v>15</v>
      </c>
      <c r="I17" s="6" t="s">
        <v>8</v>
      </c>
      <c r="J17" s="6" t="s">
        <v>16</v>
      </c>
    </row>
    <row r="18" spans="2:10" ht="12.75">
      <c r="B18" s="2" t="s">
        <v>10</v>
      </c>
      <c r="C18" s="10">
        <v>3.455</v>
      </c>
      <c r="D18" s="9">
        <v>6500</v>
      </c>
      <c r="E18" s="3">
        <f aca="true" t="shared" si="5" ref="E18:E23">SUM(D18/C18)</f>
        <v>1881.3314037626628</v>
      </c>
      <c r="F18" s="3">
        <f>SUM(E18/C16)</f>
        <v>463.0399713912535</v>
      </c>
      <c r="G18" s="5">
        <f aca="true" t="shared" si="6" ref="G18:G23">SUM(((F18*0.001696)/1.61)*60)</f>
        <v>29.26642701166084</v>
      </c>
      <c r="H18" s="5">
        <f aca="true" t="shared" si="7" ref="H18:H23">SUM((((F18*0.001699)/1.61)*60))</f>
        <v>29.31819545566732</v>
      </c>
      <c r="I18" s="5">
        <f aca="true" t="shared" si="8" ref="I18:I23">SUM(((((F18*0.001747)/1.61)*60)))</f>
        <v>30.14649055977093</v>
      </c>
      <c r="J18" s="5">
        <f aca="true" t="shared" si="9" ref="J18:J23">SUM(((((F18*0.001871)/1.61)*60)))</f>
        <v>32.28625291203858</v>
      </c>
    </row>
    <row r="19" spans="2:10" ht="12.75">
      <c r="B19" s="2" t="s">
        <v>11</v>
      </c>
      <c r="C19" s="10">
        <v>2.087</v>
      </c>
      <c r="D19" s="9">
        <v>6500</v>
      </c>
      <c r="E19" s="3">
        <f t="shared" si="5"/>
        <v>3114.5184475323426</v>
      </c>
      <c r="F19" s="3">
        <f>SUM(E19/C16)</f>
        <v>766.5563493803453</v>
      </c>
      <c r="G19" s="5">
        <f t="shared" si="6"/>
        <v>48.45017025648691</v>
      </c>
      <c r="H19" s="5">
        <f t="shared" si="7"/>
        <v>48.535872208591556</v>
      </c>
      <c r="I19" s="5">
        <f t="shared" si="8"/>
        <v>49.907103442265715</v>
      </c>
      <c r="J19" s="5">
        <f t="shared" si="9"/>
        <v>53.44945079592395</v>
      </c>
    </row>
    <row r="20" spans="2:10" ht="12.75">
      <c r="B20" s="2" t="s">
        <v>12</v>
      </c>
      <c r="C20" s="10">
        <v>1.469</v>
      </c>
      <c r="D20" s="9">
        <v>6500</v>
      </c>
      <c r="E20" s="3">
        <f t="shared" si="5"/>
        <v>4424.778761061947</v>
      </c>
      <c r="F20" s="3">
        <f>SUM(E20/C16)</f>
        <v>1089.0422744430095</v>
      </c>
      <c r="G20" s="5">
        <f t="shared" si="6"/>
        <v>68.83288313498177</v>
      </c>
      <c r="H20" s="5">
        <f t="shared" si="7"/>
        <v>68.95463941411205</v>
      </c>
      <c r="I20" s="5">
        <f t="shared" si="8"/>
        <v>70.90273988019644</v>
      </c>
      <c r="J20" s="5">
        <f t="shared" si="9"/>
        <v>75.93533275091444</v>
      </c>
    </row>
    <row r="21" spans="2:10" ht="12.75">
      <c r="B21" s="2" t="s">
        <v>13</v>
      </c>
      <c r="C21" s="10">
        <v>1.098</v>
      </c>
      <c r="D21" s="9">
        <v>6500</v>
      </c>
      <c r="E21" s="3">
        <f t="shared" si="5"/>
        <v>5919.854280510018</v>
      </c>
      <c r="F21" s="3">
        <f>SUM(E21/C16)</f>
        <v>1457.015574824026</v>
      </c>
      <c r="G21" s="5">
        <f t="shared" si="6"/>
        <v>92.09062415782167</v>
      </c>
      <c r="H21" s="5">
        <f t="shared" si="7"/>
        <v>92.25352030904423</v>
      </c>
      <c r="I21" s="5">
        <f t="shared" si="8"/>
        <v>94.85985872860523</v>
      </c>
      <c r="J21" s="5">
        <f t="shared" si="9"/>
        <v>101.59289964580444</v>
      </c>
    </row>
    <row r="22" spans="2:10" ht="12.75">
      <c r="B22" s="2" t="s">
        <v>14</v>
      </c>
      <c r="C22" s="10">
        <v>0.851</v>
      </c>
      <c r="D22" s="9">
        <v>6500</v>
      </c>
      <c r="E22" s="3">
        <f t="shared" si="5"/>
        <v>7638.07285546416</v>
      </c>
      <c r="F22" s="3">
        <f>SUM(E22/C16)</f>
        <v>1879.9096370819987</v>
      </c>
      <c r="G22" s="5">
        <f t="shared" si="6"/>
        <v>118.81963022948085</v>
      </c>
      <c r="H22" s="5">
        <f t="shared" si="7"/>
        <v>119.0298064621981</v>
      </c>
      <c r="I22" s="5">
        <f t="shared" si="8"/>
        <v>122.39262618567398</v>
      </c>
      <c r="J22" s="5">
        <f t="shared" si="9"/>
        <v>131.07991047131998</v>
      </c>
    </row>
    <row r="23" spans="2:10" ht="12.75">
      <c r="B23" s="2" t="s">
        <v>14</v>
      </c>
      <c r="C23" s="10">
        <v>0.851</v>
      </c>
      <c r="D23" s="9">
        <v>3000</v>
      </c>
      <c r="E23" s="3">
        <f t="shared" si="5"/>
        <v>3525.2643948296122</v>
      </c>
      <c r="F23" s="3">
        <f>SUM(E23/C16)</f>
        <v>867.6506017301532</v>
      </c>
      <c r="G23" s="5">
        <f t="shared" si="6"/>
        <v>54.83982933668347</v>
      </c>
      <c r="H23" s="5">
        <f t="shared" si="7"/>
        <v>54.93683375178373</v>
      </c>
      <c r="I23" s="5">
        <f t="shared" si="8"/>
        <v>56.48890439338798</v>
      </c>
      <c r="J23" s="5">
        <f t="shared" si="9"/>
        <v>60.49842021753229</v>
      </c>
    </row>
    <row r="24" spans="3:4" ht="12.75">
      <c r="C24" s="10"/>
      <c r="D24" s="9"/>
    </row>
    <row r="25" spans="1:2" ht="12.75">
      <c r="A25" s="1" t="s">
        <v>21</v>
      </c>
      <c r="B25" s="1" t="s">
        <v>17</v>
      </c>
    </row>
    <row r="26" spans="2:7" ht="12.75">
      <c r="B26" s="1" t="s">
        <v>3</v>
      </c>
      <c r="C26" s="2">
        <v>4.063</v>
      </c>
      <c r="G26" s="6" t="s">
        <v>7</v>
      </c>
    </row>
    <row r="27" spans="3:10" ht="12.75">
      <c r="C27" s="1" t="s">
        <v>1</v>
      </c>
      <c r="D27" s="4" t="s">
        <v>4</v>
      </c>
      <c r="E27" s="4" t="s">
        <v>5</v>
      </c>
      <c r="F27" s="4" t="s">
        <v>6</v>
      </c>
      <c r="G27" s="6" t="s">
        <v>9</v>
      </c>
      <c r="H27" s="6" t="s">
        <v>15</v>
      </c>
      <c r="I27" s="6" t="s">
        <v>8</v>
      </c>
      <c r="J27" s="6" t="s">
        <v>16</v>
      </c>
    </row>
    <row r="28" spans="2:10" ht="12.75">
      <c r="B28" s="2" t="s">
        <v>10</v>
      </c>
      <c r="C28" s="10">
        <v>3.455</v>
      </c>
      <c r="D28" s="9">
        <v>6500</v>
      </c>
      <c r="E28" s="3">
        <f aca="true" t="shared" si="10" ref="E28:E33">SUM(D28/C28)</f>
        <v>1881.3314037626628</v>
      </c>
      <c r="F28" s="3">
        <f>SUM(E28/C26)</f>
        <v>463.0399713912535</v>
      </c>
      <c r="G28" s="5">
        <f aca="true" t="shared" si="11" ref="G28:G33">SUM(((F28*0.001696)/1.61)*60)</f>
        <v>29.26642701166084</v>
      </c>
      <c r="H28" s="5">
        <f aca="true" t="shared" si="12" ref="H28:H33">SUM((((F28*0.001699)/1.61)*60))</f>
        <v>29.31819545566732</v>
      </c>
      <c r="I28" s="5">
        <f aca="true" t="shared" si="13" ref="I28:I33">SUM(((((F28*0.001747)/1.61)*60)))</f>
        <v>30.14649055977093</v>
      </c>
      <c r="J28" s="5">
        <f aca="true" t="shared" si="14" ref="J28:J33">SUM(((((F28*0.001871)/1.61)*60)))</f>
        <v>32.28625291203858</v>
      </c>
    </row>
    <row r="29" spans="2:10" ht="12.75">
      <c r="B29" s="2" t="s">
        <v>11</v>
      </c>
      <c r="C29" s="10">
        <v>1.958</v>
      </c>
      <c r="D29" s="9">
        <v>6500</v>
      </c>
      <c r="E29" s="3">
        <f t="shared" si="10"/>
        <v>3319.713993871297</v>
      </c>
      <c r="F29" s="3">
        <f>SUM(E29/C26)</f>
        <v>817.0598065152097</v>
      </c>
      <c r="G29" s="5">
        <f t="shared" si="11"/>
        <v>51.642239696265676</v>
      </c>
      <c r="H29" s="5">
        <f t="shared" si="12"/>
        <v>51.73358799761521</v>
      </c>
      <c r="I29" s="5">
        <f t="shared" si="13"/>
        <v>53.195160819207636</v>
      </c>
      <c r="J29" s="5">
        <f t="shared" si="14"/>
        <v>56.97089060832139</v>
      </c>
    </row>
    <row r="30" spans="2:10" ht="12.75">
      <c r="B30" s="2" t="s">
        <v>12</v>
      </c>
      <c r="C30" s="10">
        <v>1.25</v>
      </c>
      <c r="D30" s="9">
        <v>6500</v>
      </c>
      <c r="E30" s="3">
        <f t="shared" si="10"/>
        <v>5200</v>
      </c>
      <c r="F30" s="3">
        <f>SUM(E30/C26)</f>
        <v>1279.8424809254248</v>
      </c>
      <c r="G30" s="5">
        <f t="shared" si="11"/>
        <v>80.89240426023058</v>
      </c>
      <c r="H30" s="5">
        <f t="shared" si="12"/>
        <v>81.03549223946447</v>
      </c>
      <c r="I30" s="5">
        <f t="shared" si="13"/>
        <v>83.32489990720686</v>
      </c>
      <c r="J30" s="5">
        <f t="shared" si="14"/>
        <v>89.23920304887464</v>
      </c>
    </row>
    <row r="31" spans="2:10" ht="12.75">
      <c r="B31" s="2" t="s">
        <v>13</v>
      </c>
      <c r="C31" s="10">
        <v>0.891</v>
      </c>
      <c r="D31" s="9">
        <v>6500</v>
      </c>
      <c r="E31" s="3">
        <f t="shared" si="10"/>
        <v>7295.173961840628</v>
      </c>
      <c r="F31" s="3">
        <f>SUM(E31/C26)</f>
        <v>1795.5141427124363</v>
      </c>
      <c r="G31" s="5">
        <f t="shared" si="11"/>
        <v>113.48541562883075</v>
      </c>
      <c r="H31" s="5">
        <f t="shared" si="12"/>
        <v>113.68615634043834</v>
      </c>
      <c r="I31" s="5">
        <f t="shared" si="13"/>
        <v>116.89800772615999</v>
      </c>
      <c r="J31" s="5">
        <f t="shared" si="14"/>
        <v>125.19529047260752</v>
      </c>
    </row>
    <row r="32" spans="2:10" ht="12.75">
      <c r="B32" s="2" t="s">
        <v>14</v>
      </c>
      <c r="C32" s="10">
        <v>0.74</v>
      </c>
      <c r="D32" s="9">
        <v>6500</v>
      </c>
      <c r="E32" s="3">
        <f t="shared" si="10"/>
        <v>8783.783783783783</v>
      </c>
      <c r="F32" s="3">
        <f>SUM(E32/C26)</f>
        <v>2161.896082644298</v>
      </c>
      <c r="G32" s="5">
        <f t="shared" si="11"/>
        <v>136.64257476390296</v>
      </c>
      <c r="H32" s="5">
        <f t="shared" si="12"/>
        <v>136.88427743152778</v>
      </c>
      <c r="I32" s="5">
        <f t="shared" si="13"/>
        <v>140.75152011352506</v>
      </c>
      <c r="J32" s="5">
        <f t="shared" si="14"/>
        <v>150.7418970420179</v>
      </c>
    </row>
    <row r="33" spans="2:10" ht="12.75">
      <c r="B33" s="2" t="s">
        <v>14</v>
      </c>
      <c r="C33" s="10">
        <v>0.74</v>
      </c>
      <c r="D33" s="9">
        <v>3000</v>
      </c>
      <c r="E33" s="3">
        <f t="shared" si="10"/>
        <v>4054.054054054054</v>
      </c>
      <c r="F33" s="3">
        <f>SUM(E33/C26)</f>
        <v>997.7981919896762</v>
      </c>
      <c r="G33" s="5">
        <f t="shared" si="11"/>
        <v>63.065803737185995</v>
      </c>
      <c r="H33" s="5">
        <f t="shared" si="12"/>
        <v>63.1773588145513</v>
      </c>
      <c r="I33" s="5">
        <f t="shared" si="13"/>
        <v>64.96224005239618</v>
      </c>
      <c r="J33" s="5">
        <f t="shared" si="14"/>
        <v>69.57318325016215</v>
      </c>
    </row>
    <row r="36" spans="1:11" ht="12.75">
      <c r="A36" s="1"/>
      <c r="B36" s="1" t="s">
        <v>25</v>
      </c>
      <c r="D36" s="4" t="s">
        <v>26</v>
      </c>
      <c r="K36" s="2"/>
    </row>
    <row r="37" spans="2:11" ht="12.75">
      <c r="B37" s="1" t="s">
        <v>3</v>
      </c>
      <c r="C37" s="10">
        <v>3.333</v>
      </c>
      <c r="G37" s="6" t="s">
        <v>7</v>
      </c>
      <c r="K37" s="2"/>
    </row>
    <row r="38" spans="3:11" ht="12.75">
      <c r="C38" s="1" t="s">
        <v>1</v>
      </c>
      <c r="D38" s="4" t="s">
        <v>4</v>
      </c>
      <c r="E38" s="4" t="s">
        <v>5</v>
      </c>
      <c r="F38" s="4" t="s">
        <v>6</v>
      </c>
      <c r="G38" s="6" t="s">
        <v>9</v>
      </c>
      <c r="H38" s="6" t="s">
        <v>15</v>
      </c>
      <c r="I38" s="6" t="s">
        <v>8</v>
      </c>
      <c r="J38" s="6" t="s">
        <v>16</v>
      </c>
      <c r="K38" s="2"/>
    </row>
    <row r="39" spans="2:10" ht="12.75">
      <c r="B39" s="2" t="s">
        <v>14</v>
      </c>
      <c r="C39" s="10">
        <v>0.74</v>
      </c>
      <c r="D39" s="9">
        <v>6500</v>
      </c>
      <c r="E39" s="3">
        <f>SUM(D39/C39)</f>
        <v>8783.783783783783</v>
      </c>
      <c r="F39" s="3">
        <f>SUM(E39/C37)</f>
        <v>2635.398675002635</v>
      </c>
      <c r="G39" s="5">
        <f>SUM(((F39*0.001696)/1.61)*60)</f>
        <v>166.57029140886218</v>
      </c>
      <c r="H39" s="5">
        <f>SUM((((F39*0.001699)/1.61)*60))</f>
        <v>166.86493225451466</v>
      </c>
      <c r="I39" s="5">
        <f>SUM(((((F39*0.001747)/1.61)*60)))</f>
        <v>171.57918578495415</v>
      </c>
      <c r="J39" s="5">
        <f>SUM(((((F39*0.001871)/1.61)*60)))</f>
        <v>183.75767407192288</v>
      </c>
    </row>
    <row r="40" spans="2:10" ht="12.75">
      <c r="B40" s="2" t="s">
        <v>14</v>
      </c>
      <c r="C40" s="10">
        <v>0.74</v>
      </c>
      <c r="D40" s="9">
        <v>3000</v>
      </c>
      <c r="E40" s="3">
        <f>SUM(D40/C40)</f>
        <v>4054.054054054054</v>
      </c>
      <c r="F40" s="3">
        <f>SUM(E40/C37)</f>
        <v>1216.3378500012163</v>
      </c>
      <c r="G40" s="5">
        <f>SUM(((F40*0.001696)/1.61)*60)</f>
        <v>76.87859603485948</v>
      </c>
      <c r="H40" s="5">
        <f>SUM((((F40*0.001699)/1.61)*60))</f>
        <v>77.01458411746832</v>
      </c>
      <c r="I40" s="5">
        <f>SUM(((((F40*0.001747)/1.61)*60)))</f>
        <v>79.19039343920963</v>
      </c>
      <c r="J40" s="5">
        <f>SUM(((((F40*0.001871)/1.61)*60)))</f>
        <v>84.81123418704132</v>
      </c>
    </row>
    <row r="41" spans="3:4" ht="12.75">
      <c r="C41" s="10"/>
      <c r="D41" s="9"/>
    </row>
    <row r="42" ht="12.75">
      <c r="E42" s="1" t="s">
        <v>28</v>
      </c>
    </row>
    <row r="43" spans="3:7" ht="12.75">
      <c r="C43" s="1" t="s">
        <v>0</v>
      </c>
      <c r="D43" s="6" t="s">
        <v>9</v>
      </c>
      <c r="E43" s="6" t="s">
        <v>15</v>
      </c>
      <c r="F43" s="6" t="s">
        <v>8</v>
      </c>
      <c r="G43" s="6" t="s">
        <v>16</v>
      </c>
    </row>
    <row r="45" spans="2:7" ht="12.75">
      <c r="B45" s="2" t="s">
        <v>2</v>
      </c>
      <c r="C45" s="9">
        <v>70</v>
      </c>
      <c r="D45" s="3">
        <f>SUM((((C45*1610)/60)/1.696)*2.8363)</f>
        <v>3141.2245479559747</v>
      </c>
      <c r="E45" s="3">
        <f>SUM((((C45*1610)/60)/1.699)*2.8363)</f>
        <v>3135.677947812438</v>
      </c>
      <c r="F45" s="3">
        <f>SUM((((C45*1610)/60)/1.747)*2.8363)</f>
        <v>3049.5230871970994</v>
      </c>
      <c r="G45" s="3">
        <f>SUM((((C45*1610)/60)/1.871)*2.8363)</f>
        <v>2847.4168002850524</v>
      </c>
    </row>
    <row r="46" spans="2:7" ht="12.75">
      <c r="B46" s="2" t="s">
        <v>18</v>
      </c>
      <c r="C46" s="9">
        <v>70</v>
      </c>
      <c r="D46" s="3">
        <f>SUM((((C46*1610)/60)/1.696)*3.4576)</f>
        <v>3829.3191823899365</v>
      </c>
      <c r="E46" s="3">
        <f>SUM((((C46*1610)/60)/1.699)*3.4576)</f>
        <v>3822.5575828918963</v>
      </c>
      <c r="F46" s="3">
        <f>SUM((((C46*1610)/60)/1.747)*3.4576)</f>
        <v>3717.5302423201674</v>
      </c>
      <c r="G46" s="3">
        <f>SUM((((C46*1610)/60)/1.871)*3.4576)</f>
        <v>3471.1519686442184</v>
      </c>
    </row>
    <row r="47" spans="2:7" ht="12.75">
      <c r="B47" s="2" t="s">
        <v>17</v>
      </c>
      <c r="C47" s="9">
        <v>70</v>
      </c>
      <c r="D47" s="3">
        <f>SUM((((C47*1610)/60)/1.696)*3.0066)</f>
        <v>3329.8331367924525</v>
      </c>
      <c r="E47" s="3">
        <f>SUM((((C47*1610)/60)/1.699)*3.0066)</f>
        <v>3323.953502060035</v>
      </c>
      <c r="F47" s="3">
        <f>SUM((((C47*1610)/60)/1.747)*3.0066)</f>
        <v>3232.625643961076</v>
      </c>
      <c r="G47" s="3">
        <f>SUM((((C47*1610)/60)/1.871)*3.0066)</f>
        <v>3018.3842864778194</v>
      </c>
    </row>
    <row r="48" spans="2:7" ht="12.75">
      <c r="B48" s="2" t="s">
        <v>27</v>
      </c>
      <c r="C48" s="9">
        <v>70</v>
      </c>
      <c r="D48" s="3">
        <f>SUM((((C48*1610)/60)/1.696)*2.466)</f>
        <v>2731.114386792453</v>
      </c>
      <c r="E48" s="3">
        <f>SUM((((C48*1610)/60)/1.699)*2.466)</f>
        <v>2726.291936433196</v>
      </c>
      <c r="F48" s="3">
        <f>SUM((((C48*1610)/60)/1.747)*2.466)</f>
        <v>2651.3852318259874</v>
      </c>
      <c r="G48" s="3">
        <f>SUM((((C48*1610)/60)/1.871)*2.466)</f>
        <v>2475.6654195617316</v>
      </c>
    </row>
    <row r="49" spans="3:7" ht="12.75">
      <c r="C49" s="9"/>
      <c r="G49" s="3"/>
    </row>
    <row r="50" spans="3:6" ht="20.25">
      <c r="C50" s="3"/>
      <c r="D50" s="11" t="s">
        <v>33</v>
      </c>
      <c r="F50" s="3" t="s">
        <v>34</v>
      </c>
    </row>
    <row r="51" ht="12.75">
      <c r="B51" s="1" t="s">
        <v>2</v>
      </c>
    </row>
    <row r="52" spans="2:10" ht="12.75">
      <c r="B52" s="1" t="s">
        <v>3</v>
      </c>
      <c r="C52" s="10">
        <v>3.333</v>
      </c>
      <c r="G52" s="6" t="s">
        <v>30</v>
      </c>
      <c r="J52" s="6" t="s">
        <v>31</v>
      </c>
    </row>
    <row r="53" spans="3:10" ht="12.75">
      <c r="C53" s="1" t="s">
        <v>1</v>
      </c>
      <c r="D53" s="4" t="s">
        <v>4</v>
      </c>
      <c r="E53" s="4" t="s">
        <v>5</v>
      </c>
      <c r="F53" s="4" t="s">
        <v>6</v>
      </c>
      <c r="G53" s="6" t="s">
        <v>29</v>
      </c>
      <c r="H53" s="6" t="s">
        <v>16</v>
      </c>
      <c r="J53" s="6" t="s">
        <v>9</v>
      </c>
    </row>
    <row r="54" spans="2:10" ht="12.75">
      <c r="B54" s="2" t="s">
        <v>10</v>
      </c>
      <c r="C54" s="10">
        <v>3.455</v>
      </c>
      <c r="D54" s="9">
        <v>6500</v>
      </c>
      <c r="E54" s="3">
        <f aca="true" t="shared" si="15" ref="E54:E59">SUM(D54/C54)</f>
        <v>1881.3314037626628</v>
      </c>
      <c r="F54" s="3">
        <f>SUM(E54/C52)</f>
        <v>564.4558667154704</v>
      </c>
      <c r="G54" s="5">
        <f aca="true" t="shared" si="16" ref="G54:G59">SUM(((((F54*0.001808)/1.61)*60)))</f>
        <v>38.03240523061753</v>
      </c>
      <c r="H54" s="5">
        <f aca="true" t="shared" si="17" ref="H54:H59">SUM(((((F54*0.001871)/1.61)*60)))</f>
        <v>39.35764943942777</v>
      </c>
      <c r="J54" s="5">
        <f aca="true" t="shared" si="18" ref="J54:J59">SUM(((F54*0.001696)/1.61)*60)</f>
        <v>35.676415526066</v>
      </c>
    </row>
    <row r="55" spans="2:10" ht="12.75">
      <c r="B55" s="2" t="s">
        <v>11</v>
      </c>
      <c r="C55" s="10">
        <v>2.095</v>
      </c>
      <c r="D55" s="9">
        <v>6500</v>
      </c>
      <c r="E55" s="3">
        <f t="shared" si="15"/>
        <v>3102.6252983293552</v>
      </c>
      <c r="F55" s="3">
        <f>SUM(E55/C52)</f>
        <v>930.8806775665631</v>
      </c>
      <c r="G55" s="5">
        <f t="shared" si="16"/>
        <v>62.72169931827376</v>
      </c>
      <c r="H55" s="5">
        <f t="shared" si="17"/>
        <v>64.9072452569083</v>
      </c>
      <c r="J55" s="5">
        <f t="shared" si="18"/>
        <v>58.83628431625681</v>
      </c>
    </row>
    <row r="56" spans="2:10" ht="12.75">
      <c r="B56" s="2" t="s">
        <v>12</v>
      </c>
      <c r="C56" s="10">
        <v>1.469</v>
      </c>
      <c r="D56" s="9">
        <v>6500</v>
      </c>
      <c r="E56" s="3">
        <f t="shared" si="15"/>
        <v>4424.778761061947</v>
      </c>
      <c r="F56" s="3">
        <f>SUM(E56/C52)</f>
        <v>1327.5663849570797</v>
      </c>
      <c r="G56" s="5">
        <f t="shared" si="16"/>
        <v>89.44993878269813</v>
      </c>
      <c r="H56" s="5">
        <f t="shared" si="17"/>
        <v>92.56683377346693</v>
      </c>
      <c r="J56" s="5">
        <f t="shared" si="18"/>
        <v>83.9087921324425</v>
      </c>
    </row>
    <row r="57" spans="2:12" ht="12.75">
      <c r="B57" s="2" t="s">
        <v>13</v>
      </c>
      <c r="C57" s="10">
        <v>1.098</v>
      </c>
      <c r="D57" s="9">
        <v>6500</v>
      </c>
      <c r="E57" s="3">
        <f t="shared" si="15"/>
        <v>5919.854280510018</v>
      </c>
      <c r="F57" s="3">
        <f>SUM(E57/C52)</f>
        <v>1776.1338975427595</v>
      </c>
      <c r="G57" s="5">
        <f t="shared" si="16"/>
        <v>119.6739162766699</v>
      </c>
      <c r="H57" s="5">
        <f t="shared" si="17"/>
        <v>123.84396977524855</v>
      </c>
      <c r="J57" s="5">
        <f t="shared" si="18"/>
        <v>112.26048783475231</v>
      </c>
      <c r="L57" s="5">
        <f>SUM(H57*1.61)</f>
        <v>199.38879133815018</v>
      </c>
    </row>
    <row r="58" spans="2:10" ht="12.75">
      <c r="B58" s="2" t="s">
        <v>14</v>
      </c>
      <c r="C58" s="10">
        <v>0.74</v>
      </c>
      <c r="D58" s="9">
        <v>6500</v>
      </c>
      <c r="E58" s="3">
        <f t="shared" si="15"/>
        <v>8783.783783783783</v>
      </c>
      <c r="F58" s="3">
        <f>SUM(E58/C52)</f>
        <v>2635.398675002635</v>
      </c>
      <c r="G58" s="5">
        <f t="shared" si="16"/>
        <v>177.57021631322104</v>
      </c>
      <c r="H58" s="5">
        <f t="shared" si="17"/>
        <v>183.75767407192288</v>
      </c>
      <c r="J58" s="5">
        <f t="shared" si="18"/>
        <v>166.57029140886218</v>
      </c>
    </row>
    <row r="59" spans="2:10" ht="12.75">
      <c r="B59" s="2" t="s">
        <v>14</v>
      </c>
      <c r="C59" s="10">
        <v>0.74</v>
      </c>
      <c r="D59" s="9">
        <v>3000</v>
      </c>
      <c r="E59" s="3">
        <f t="shared" si="15"/>
        <v>4054.054054054054</v>
      </c>
      <c r="F59" s="3">
        <f>SUM(E59/C52)</f>
        <v>1216.3378500012163</v>
      </c>
      <c r="G59" s="5">
        <f t="shared" si="16"/>
        <v>81.95548445225587</v>
      </c>
      <c r="H59" s="5">
        <f t="shared" si="17"/>
        <v>84.81123418704132</v>
      </c>
      <c r="J59" s="5">
        <f t="shared" si="18"/>
        <v>76.87859603485948</v>
      </c>
    </row>
    <row r="60" ht="12.75">
      <c r="B60" s="2" t="s">
        <v>32</v>
      </c>
    </row>
    <row r="61" spans="2:10" ht="12.75">
      <c r="B61" s="2" t="s">
        <v>14</v>
      </c>
      <c r="C61" s="10">
        <v>0.851</v>
      </c>
      <c r="D61" s="9">
        <v>7000</v>
      </c>
      <c r="E61" s="3">
        <f>SUM(D61/C61)</f>
        <v>8225.616921269095</v>
      </c>
      <c r="F61" s="3">
        <f>SUM(E61/C52)</f>
        <v>2467.931869567685</v>
      </c>
      <c r="G61" s="5">
        <f>SUM(((((F61*0.001808)/1.61)*60)))</f>
        <v>166.2864901929829</v>
      </c>
      <c r="H61" s="5">
        <f>SUM(((((F61*0.001871)/1.61)*60)))</f>
        <v>172.08076501718529</v>
      </c>
      <c r="J61" s="5">
        <f>SUM(((F61*0.001696)/1.61)*60)</f>
        <v>155.9855571721787</v>
      </c>
    </row>
    <row r="62" spans="2:10" ht="12.75">
      <c r="B62" s="2" t="s">
        <v>14</v>
      </c>
      <c r="C62" s="10">
        <v>0.851</v>
      </c>
      <c r="D62" s="9">
        <v>3000</v>
      </c>
      <c r="E62" s="3">
        <f>SUM(D62/C62)</f>
        <v>3525.2643948296122</v>
      </c>
      <c r="F62" s="3">
        <f>SUM(E62/C52)</f>
        <v>1057.6850869575794</v>
      </c>
      <c r="G62" s="5">
        <f>SUM(((((F62*0.001808)/1.61)*60)))</f>
        <v>71.26563865413553</v>
      </c>
      <c r="H62" s="5">
        <f>SUM(((((F62*0.001871)/1.61)*60)))</f>
        <v>73.7488992930794</v>
      </c>
      <c r="J62" s="5">
        <f>SUM(((F62*0.001696)/1.61)*60)</f>
        <v>66.85095307379085</v>
      </c>
    </row>
    <row r="66" spans="1:13" ht="12.75">
      <c r="A66" s="14" t="s">
        <v>20</v>
      </c>
      <c r="B66" s="14" t="s">
        <v>36</v>
      </c>
      <c r="C66" s="15"/>
      <c r="D66" s="16" t="s">
        <v>37</v>
      </c>
      <c r="E66" s="16"/>
      <c r="F66" s="16"/>
      <c r="G66" s="13"/>
      <c r="H66" s="13"/>
      <c r="I66" s="13"/>
      <c r="J66" s="13"/>
      <c r="K66" s="13"/>
      <c r="M66" s="5">
        <f>SUM(J72*1.61)</f>
        <v>182.43740324856194</v>
      </c>
    </row>
    <row r="67" spans="1:14" ht="12.75">
      <c r="A67" s="15"/>
      <c r="B67" s="14" t="s">
        <v>3</v>
      </c>
      <c r="C67" s="15">
        <v>4.063</v>
      </c>
      <c r="D67" s="16"/>
      <c r="E67" s="16"/>
      <c r="F67" s="16"/>
      <c r="G67" s="17" t="s">
        <v>7</v>
      </c>
      <c r="H67" s="13"/>
      <c r="I67" s="13"/>
      <c r="J67" s="13"/>
      <c r="K67" s="13"/>
      <c r="L67" s="5">
        <v>7250</v>
      </c>
      <c r="N67" s="21">
        <v>6500</v>
      </c>
    </row>
    <row r="68" spans="1:11" ht="12.75">
      <c r="A68" s="15"/>
      <c r="B68" s="15"/>
      <c r="C68" s="14" t="s">
        <v>1</v>
      </c>
      <c r="D68" s="18" t="s">
        <v>4</v>
      </c>
      <c r="E68" s="18" t="s">
        <v>5</v>
      </c>
      <c r="F68" s="18" t="s">
        <v>6</v>
      </c>
      <c r="G68" s="17" t="s">
        <v>9</v>
      </c>
      <c r="H68" s="17" t="s">
        <v>15</v>
      </c>
      <c r="I68" s="17" t="s">
        <v>8</v>
      </c>
      <c r="J68" s="17" t="s">
        <v>16</v>
      </c>
      <c r="K68" s="13"/>
    </row>
    <row r="69" spans="1:13" ht="12.75">
      <c r="A69" s="15"/>
      <c r="B69" s="15" t="s">
        <v>10</v>
      </c>
      <c r="C69" s="19">
        <v>3.455</v>
      </c>
      <c r="D69" s="20">
        <v>6500</v>
      </c>
      <c r="E69" s="16">
        <f aca="true" t="shared" si="19" ref="E69:E74">SUM(D69/C69)</f>
        <v>1881.3314037626628</v>
      </c>
      <c r="F69" s="16">
        <f>SUM(E69/C67)</f>
        <v>463.0399713912535</v>
      </c>
      <c r="G69" s="13">
        <f aca="true" t="shared" si="20" ref="G69:G74">SUM(((F69*0.001696)/1.61)*60)</f>
        <v>29.26642701166084</v>
      </c>
      <c r="H69" s="13">
        <f aca="true" t="shared" si="21" ref="H69:H74">SUM((((F69*0.001699)/1.61)*60))</f>
        <v>29.31819545566732</v>
      </c>
      <c r="I69" s="13">
        <f aca="true" t="shared" si="22" ref="I69:I74">SUM(((((F69*0.001747)/1.61)*60)))</f>
        <v>30.14649055977093</v>
      </c>
      <c r="J69" s="13">
        <f aca="true" t="shared" si="23" ref="J69:J74">SUM(((((F69*0.001871)/1.61)*60)))</f>
        <v>32.28625291203858</v>
      </c>
      <c r="K69" s="13"/>
      <c r="L69" s="21"/>
      <c r="M69" s="21"/>
    </row>
    <row r="70" spans="1:14" ht="12.75">
      <c r="A70" s="15"/>
      <c r="B70" s="15" t="s">
        <v>11</v>
      </c>
      <c r="C70" s="19">
        <v>2.087</v>
      </c>
      <c r="D70" s="20">
        <v>6500</v>
      </c>
      <c r="E70" s="16">
        <f t="shared" si="19"/>
        <v>3114.5184475323426</v>
      </c>
      <c r="F70" s="16">
        <f>SUM(E70/C67)</f>
        <v>766.5563493803453</v>
      </c>
      <c r="G70" s="13">
        <f t="shared" si="20"/>
        <v>48.45017025648691</v>
      </c>
      <c r="H70" s="13">
        <f t="shared" si="21"/>
        <v>48.535872208591556</v>
      </c>
      <c r="I70" s="13">
        <f t="shared" si="22"/>
        <v>49.907103442265715</v>
      </c>
      <c r="J70" s="13">
        <f t="shared" si="23"/>
        <v>53.44945079592395</v>
      </c>
      <c r="K70" s="13"/>
      <c r="L70" s="21">
        <v>4400</v>
      </c>
      <c r="M70" s="21"/>
      <c r="N70" s="21">
        <v>4000</v>
      </c>
    </row>
    <row r="71" spans="1:14" ht="12.75">
      <c r="A71" s="15"/>
      <c r="B71" s="15" t="s">
        <v>12</v>
      </c>
      <c r="C71" s="19">
        <v>1.469</v>
      </c>
      <c r="D71" s="20">
        <v>6500</v>
      </c>
      <c r="E71" s="16">
        <f t="shared" si="19"/>
        <v>4424.778761061947</v>
      </c>
      <c r="F71" s="16">
        <f>SUM(E71/C67)</f>
        <v>1089.0422744430095</v>
      </c>
      <c r="G71" s="13">
        <f t="shared" si="20"/>
        <v>68.83288313498177</v>
      </c>
      <c r="H71" s="13">
        <f t="shared" si="21"/>
        <v>68.95463941411205</v>
      </c>
      <c r="I71" s="13">
        <f t="shared" si="22"/>
        <v>70.90273988019644</v>
      </c>
      <c r="J71" s="13">
        <f t="shared" si="23"/>
        <v>75.93533275091444</v>
      </c>
      <c r="K71" s="13"/>
      <c r="L71" s="21">
        <v>5100</v>
      </c>
      <c r="M71" s="21"/>
      <c r="N71" s="21">
        <v>4600</v>
      </c>
    </row>
    <row r="72" spans="1:14" ht="12.75">
      <c r="A72" s="15"/>
      <c r="B72" s="15" t="s">
        <v>13</v>
      </c>
      <c r="C72" s="19">
        <v>1.098</v>
      </c>
      <c r="D72" s="20">
        <v>7250</v>
      </c>
      <c r="E72" s="16">
        <f t="shared" si="19"/>
        <v>6602.9143897996355</v>
      </c>
      <c r="F72" s="16">
        <f>SUM(E72/C67)</f>
        <v>1625.1327565344907</v>
      </c>
      <c r="G72" s="13">
        <f t="shared" si="20"/>
        <v>102.71646540680109</v>
      </c>
      <c r="H72" s="13">
        <f t="shared" si="21"/>
        <v>102.89815726778009</v>
      </c>
      <c r="I72" s="13">
        <f t="shared" si="22"/>
        <v>105.80522704344429</v>
      </c>
      <c r="J72" s="13">
        <f t="shared" si="23"/>
        <v>113.31515729724343</v>
      </c>
      <c r="K72" s="13"/>
      <c r="L72" s="21">
        <v>5400</v>
      </c>
      <c r="M72" s="21" t="s">
        <v>38</v>
      </c>
      <c r="N72" s="21">
        <v>4850</v>
      </c>
    </row>
    <row r="73" spans="1:14" ht="12.75">
      <c r="A73" s="15"/>
      <c r="B73" s="15" t="s">
        <v>14</v>
      </c>
      <c r="C73" s="19">
        <v>0.74</v>
      </c>
      <c r="D73" s="20">
        <v>4500</v>
      </c>
      <c r="E73" s="16">
        <f t="shared" si="19"/>
        <v>6081.081081081081</v>
      </c>
      <c r="F73" s="16">
        <f>SUM(E73/C67)</f>
        <v>1496.697287984514</v>
      </c>
      <c r="G73" s="13">
        <f t="shared" si="20"/>
        <v>94.59870560577896</v>
      </c>
      <c r="H73" s="13">
        <f t="shared" si="21"/>
        <v>94.76603822182693</v>
      </c>
      <c r="I73" s="13">
        <f t="shared" si="22"/>
        <v>97.44336007859427</v>
      </c>
      <c r="J73" s="13">
        <f t="shared" si="23"/>
        <v>104.3597748752432</v>
      </c>
      <c r="K73" s="13"/>
      <c r="L73" s="21">
        <v>4900</v>
      </c>
      <c r="M73" s="21">
        <v>5650</v>
      </c>
      <c r="N73" s="21">
        <v>4375</v>
      </c>
    </row>
    <row r="74" spans="1:13" ht="12.75">
      <c r="A74" s="15"/>
      <c r="B74" s="15" t="s">
        <v>14</v>
      </c>
      <c r="C74" s="19">
        <v>0.74</v>
      </c>
      <c r="D74" s="20">
        <v>3000</v>
      </c>
      <c r="E74" s="16">
        <f t="shared" si="19"/>
        <v>4054.054054054054</v>
      </c>
      <c r="F74" s="16">
        <f>SUM(E74/C67)</f>
        <v>997.7981919896762</v>
      </c>
      <c r="G74" s="13">
        <f t="shared" si="20"/>
        <v>63.065803737185995</v>
      </c>
      <c r="H74" s="13">
        <f t="shared" si="21"/>
        <v>63.1773588145513</v>
      </c>
      <c r="I74" s="13">
        <f t="shared" si="22"/>
        <v>64.96224005239618</v>
      </c>
      <c r="J74" s="13">
        <f t="shared" si="23"/>
        <v>69.57318325016215</v>
      </c>
      <c r="K74" s="13"/>
      <c r="L74" s="21"/>
      <c r="M74" s="21"/>
    </row>
    <row r="75" ht="12.75">
      <c r="N75" s="21" t="s">
        <v>38</v>
      </c>
    </row>
    <row r="76" spans="1:14" ht="12.75">
      <c r="A76" s="1" t="s">
        <v>20</v>
      </c>
      <c r="B76" s="1" t="s">
        <v>18</v>
      </c>
      <c r="N76" s="21">
        <v>5050</v>
      </c>
    </row>
    <row r="77" spans="2:7" ht="12.75">
      <c r="B77" s="1" t="s">
        <v>3</v>
      </c>
      <c r="C77" s="2">
        <v>4.063</v>
      </c>
      <c r="G77" s="6" t="s">
        <v>7</v>
      </c>
    </row>
    <row r="78" spans="3:10" ht="12.75">
      <c r="C78" s="1" t="s">
        <v>1</v>
      </c>
      <c r="D78" s="4" t="s">
        <v>4</v>
      </c>
      <c r="E78" s="4" t="s">
        <v>5</v>
      </c>
      <c r="F78" s="4" t="s">
        <v>6</v>
      </c>
      <c r="G78" s="6" t="s">
        <v>9</v>
      </c>
      <c r="H78" s="6" t="s">
        <v>15</v>
      </c>
      <c r="I78" s="6" t="s">
        <v>8</v>
      </c>
      <c r="J78" s="6" t="s">
        <v>16</v>
      </c>
    </row>
    <row r="79" spans="2:10" ht="12.75">
      <c r="B79" s="2" t="s">
        <v>10</v>
      </c>
      <c r="C79" s="10">
        <v>3.455</v>
      </c>
      <c r="D79" s="9">
        <v>6500</v>
      </c>
      <c r="E79" s="3">
        <f aca="true" t="shared" si="24" ref="E79:E84">SUM(D79/C79)</f>
        <v>1881.3314037626628</v>
      </c>
      <c r="F79" s="3">
        <f>SUM(E79/C77)</f>
        <v>463.0399713912535</v>
      </c>
      <c r="G79" s="5">
        <f aca="true" t="shared" si="25" ref="G79:G86">SUM(((F79*0.001696)/1.61)*60)</f>
        <v>29.26642701166084</v>
      </c>
      <c r="H79" s="5">
        <f aca="true" t="shared" si="26" ref="H79:H84">SUM((((F79*0.001699)/1.61)*60))</f>
        <v>29.31819545566732</v>
      </c>
      <c r="I79" s="5">
        <f aca="true" t="shared" si="27" ref="I79:I84">SUM(((((F79*0.001747)/1.61)*60)))</f>
        <v>30.14649055977093</v>
      </c>
      <c r="J79" s="5">
        <f aca="true" t="shared" si="28" ref="J79:J84">SUM(((((F79*0.001871)/1.61)*60)))</f>
        <v>32.28625291203858</v>
      </c>
    </row>
    <row r="80" spans="2:10" ht="12.75">
      <c r="B80" s="2" t="s">
        <v>11</v>
      </c>
      <c r="C80" s="10">
        <v>2.087</v>
      </c>
      <c r="D80" s="9">
        <v>6500</v>
      </c>
      <c r="E80" s="3">
        <f t="shared" si="24"/>
        <v>3114.5184475323426</v>
      </c>
      <c r="F80" s="3">
        <f>SUM(E80/C77)</f>
        <v>766.5563493803453</v>
      </c>
      <c r="G80" s="5">
        <f t="shared" si="25"/>
        <v>48.45017025648691</v>
      </c>
      <c r="H80" s="5">
        <f t="shared" si="26"/>
        <v>48.535872208591556</v>
      </c>
      <c r="I80" s="5">
        <f t="shared" si="27"/>
        <v>49.907103442265715</v>
      </c>
      <c r="J80" s="5">
        <f t="shared" si="28"/>
        <v>53.44945079592395</v>
      </c>
    </row>
    <row r="81" spans="2:10" ht="12.75">
      <c r="B81" s="2" t="s">
        <v>12</v>
      </c>
      <c r="C81" s="10">
        <v>1.469</v>
      </c>
      <c r="D81" s="9">
        <v>6500</v>
      </c>
      <c r="E81" s="3">
        <f t="shared" si="24"/>
        <v>4424.778761061947</v>
      </c>
      <c r="F81" s="3">
        <f>SUM(E81/C77)</f>
        <v>1089.0422744430095</v>
      </c>
      <c r="G81" s="5">
        <f t="shared" si="25"/>
        <v>68.83288313498177</v>
      </c>
      <c r="H81" s="5">
        <f t="shared" si="26"/>
        <v>68.95463941411205</v>
      </c>
      <c r="I81" s="5">
        <f t="shared" si="27"/>
        <v>70.90273988019644</v>
      </c>
      <c r="J81" s="5">
        <f t="shared" si="28"/>
        <v>75.93533275091444</v>
      </c>
    </row>
    <row r="82" spans="2:10" ht="12.75">
      <c r="B82" s="2" t="s">
        <v>13</v>
      </c>
      <c r="C82" s="10">
        <v>1.098</v>
      </c>
      <c r="D82" s="9">
        <v>6500</v>
      </c>
      <c r="E82" s="3">
        <f t="shared" si="24"/>
        <v>5919.854280510018</v>
      </c>
      <c r="F82" s="3">
        <f>SUM(E82/C77)</f>
        <v>1457.015574824026</v>
      </c>
      <c r="G82" s="5">
        <f t="shared" si="25"/>
        <v>92.09062415782167</v>
      </c>
      <c r="H82" s="5">
        <f t="shared" si="26"/>
        <v>92.25352030904423</v>
      </c>
      <c r="I82" s="5">
        <f t="shared" si="27"/>
        <v>94.85985872860523</v>
      </c>
      <c r="J82" s="5">
        <f t="shared" si="28"/>
        <v>101.59289964580444</v>
      </c>
    </row>
    <row r="83" spans="2:10" ht="12.75">
      <c r="B83" s="2" t="s">
        <v>14</v>
      </c>
      <c r="C83" s="10">
        <v>0.851</v>
      </c>
      <c r="D83" s="9">
        <v>6500</v>
      </c>
      <c r="E83" s="3">
        <f t="shared" si="24"/>
        <v>7638.07285546416</v>
      </c>
      <c r="F83" s="3">
        <f>SUM(E83/C77)</f>
        <v>1879.9096370819987</v>
      </c>
      <c r="G83" s="5">
        <f t="shared" si="25"/>
        <v>118.81963022948085</v>
      </c>
      <c r="H83" s="5">
        <f t="shared" si="26"/>
        <v>119.0298064621981</v>
      </c>
      <c r="I83" s="5">
        <f t="shared" si="27"/>
        <v>122.39262618567398</v>
      </c>
      <c r="J83" s="5">
        <f t="shared" si="28"/>
        <v>131.07991047131998</v>
      </c>
    </row>
    <row r="84" spans="2:10" ht="12.75">
      <c r="B84" s="2" t="s">
        <v>14</v>
      </c>
      <c r="C84" s="10">
        <v>0.851</v>
      </c>
      <c r="D84" s="9">
        <v>5650</v>
      </c>
      <c r="E84" s="3">
        <f t="shared" si="24"/>
        <v>6639.24794359577</v>
      </c>
      <c r="F84" s="3">
        <f>SUM(E84/C77)</f>
        <v>1634.075299925122</v>
      </c>
      <c r="G84" s="5">
        <f t="shared" si="25"/>
        <v>103.28167858408722</v>
      </c>
      <c r="H84" s="5">
        <f t="shared" si="26"/>
        <v>103.46437023252604</v>
      </c>
      <c r="I84" s="5">
        <f t="shared" si="27"/>
        <v>106.38743660754739</v>
      </c>
      <c r="J84" s="5">
        <f t="shared" si="28"/>
        <v>113.93869140968583</v>
      </c>
    </row>
    <row r="85" spans="1:10" ht="12.75">
      <c r="A85" s="2" t="s">
        <v>35</v>
      </c>
      <c r="B85" s="2" t="s">
        <v>14</v>
      </c>
      <c r="C85" s="10">
        <v>0.74</v>
      </c>
      <c r="D85" s="9">
        <v>6500</v>
      </c>
      <c r="E85" s="3">
        <f>SUM(D85/C85)</f>
        <v>8783.783783783783</v>
      </c>
      <c r="F85" s="3">
        <f>SUM(E85/C77)</f>
        <v>2161.896082644298</v>
      </c>
      <c r="G85" s="5">
        <f t="shared" si="25"/>
        <v>136.64257476390296</v>
      </c>
      <c r="H85" s="5">
        <f>SUM((((F85*0.001699)/1.61)*60))</f>
        <v>136.88427743152778</v>
      </c>
      <c r="I85" s="5">
        <f>SUM(((((F85*0.001747)/1.61)*60)))</f>
        <v>140.75152011352506</v>
      </c>
      <c r="J85" s="5">
        <f>SUM(((((F85*0.001871)/1.61)*60)))</f>
        <v>150.7418970420179</v>
      </c>
    </row>
    <row r="86" spans="1:10" ht="12.75">
      <c r="A86" s="2" t="s">
        <v>35</v>
      </c>
      <c r="B86" s="2" t="s">
        <v>14</v>
      </c>
      <c r="C86" s="10">
        <v>0.74</v>
      </c>
      <c r="D86" s="9">
        <v>3500</v>
      </c>
      <c r="E86" s="3">
        <f>SUM(D86/C86)</f>
        <v>4729.72972972973</v>
      </c>
      <c r="F86" s="3">
        <f>SUM(E86/C77)</f>
        <v>1164.0978906546222</v>
      </c>
      <c r="G86" s="5">
        <f t="shared" si="25"/>
        <v>73.57677102671698</v>
      </c>
      <c r="H86" s="5">
        <f>SUM((((F86*0.001699)/1.61)*60))</f>
        <v>73.70691861697651</v>
      </c>
      <c r="I86" s="5">
        <f>SUM(((((F86*0.001747)/1.61)*60)))</f>
        <v>75.78928006112889</v>
      </c>
      <c r="J86" s="5">
        <f>SUM(((((F86*0.001871)/1.61)*60)))</f>
        <v>81.16871379185584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33" sqref="D33"/>
    </sheetView>
  </sheetViews>
  <sheetFormatPr defaultColWidth="9.140625" defaultRowHeight="12.75"/>
  <sheetData>
    <row r="1" spans="1:10" ht="12.75">
      <c r="A1" s="1" t="s">
        <v>20</v>
      </c>
      <c r="B1" s="1" t="s">
        <v>18</v>
      </c>
      <c r="C1" s="2"/>
      <c r="D1" s="3"/>
      <c r="E1" s="3"/>
      <c r="F1" s="3"/>
      <c r="G1" s="5"/>
      <c r="H1" s="5"/>
      <c r="I1" s="5"/>
      <c r="J1" s="5"/>
    </row>
    <row r="2" spans="1:10" ht="12.75">
      <c r="A2" s="2"/>
      <c r="B2" s="1" t="s">
        <v>3</v>
      </c>
      <c r="C2" s="2">
        <v>4.063</v>
      </c>
      <c r="D2" s="3"/>
      <c r="E2" s="3"/>
      <c r="F2" s="3"/>
      <c r="G2" s="6" t="s">
        <v>7</v>
      </c>
      <c r="H2" s="5"/>
      <c r="I2" s="5"/>
      <c r="J2" s="5"/>
    </row>
    <row r="3" spans="1:10" ht="12.75">
      <c r="A3" s="2"/>
      <c r="B3" s="2"/>
      <c r="C3" s="1" t="s">
        <v>1</v>
      </c>
      <c r="D3" s="4" t="s">
        <v>4</v>
      </c>
      <c r="E3" s="4" t="s">
        <v>5</v>
      </c>
      <c r="F3" s="4" t="s">
        <v>6</v>
      </c>
      <c r="G3" s="6" t="s">
        <v>9</v>
      </c>
      <c r="H3" s="6" t="s">
        <v>15</v>
      </c>
      <c r="I3" s="6" t="s">
        <v>8</v>
      </c>
      <c r="J3" s="6" t="s">
        <v>16</v>
      </c>
    </row>
    <row r="4" spans="1:10" ht="12.75">
      <c r="A4" s="2"/>
      <c r="B4" s="2" t="s">
        <v>10</v>
      </c>
      <c r="C4" s="10">
        <v>3.455</v>
      </c>
      <c r="D4" s="9">
        <v>7500</v>
      </c>
      <c r="E4" s="3">
        <f aca="true" t="shared" si="0" ref="E4:E9">SUM(D4/C4)</f>
        <v>2170.767004341534</v>
      </c>
      <c r="F4" s="3">
        <f>SUM(E4/C2)</f>
        <v>534.276890066831</v>
      </c>
      <c r="G4" s="5">
        <f aca="true" t="shared" si="1" ref="G4:G11">SUM(((F4*0.001696)/1.61)*60)</f>
        <v>33.76895424422405</v>
      </c>
      <c r="H4" s="5">
        <f aca="true" t="shared" si="2" ref="H4:H9">SUM((((F4*0.001699)/1.61)*60))</f>
        <v>33.828687064231524</v>
      </c>
      <c r="I4" s="5">
        <f aca="true" t="shared" si="3" ref="I4:I9">SUM(((((F4*0.001747)/1.61)*60)))</f>
        <v>34.78441218435107</v>
      </c>
      <c r="J4" s="13">
        <f aca="true" t="shared" si="4" ref="J4:J9">SUM(((((F4*0.001871)/1.61)*60)))</f>
        <v>37.25336874465991</v>
      </c>
    </row>
    <row r="5" spans="1:10" ht="12.75">
      <c r="A5" s="2"/>
      <c r="B5" s="2" t="s">
        <v>11</v>
      </c>
      <c r="C5" s="10">
        <v>2.087</v>
      </c>
      <c r="D5" s="9">
        <v>7500</v>
      </c>
      <c r="E5" s="3">
        <f t="shared" si="0"/>
        <v>3593.675131768088</v>
      </c>
      <c r="F5" s="3">
        <f>SUM(E5/C2)</f>
        <v>884.48809543886</v>
      </c>
      <c r="G5" s="5">
        <f t="shared" si="1"/>
        <v>55.90404260363875</v>
      </c>
      <c r="H5" s="5">
        <f t="shared" si="2"/>
        <v>56.002929471451786</v>
      </c>
      <c r="I5" s="5">
        <f t="shared" si="3"/>
        <v>57.58511935646044</v>
      </c>
      <c r="J5" s="13">
        <f t="shared" si="4"/>
        <v>61.67244322606611</v>
      </c>
    </row>
    <row r="6" spans="1:10" ht="12.75">
      <c r="A6" s="2"/>
      <c r="B6" s="2" t="s">
        <v>12</v>
      </c>
      <c r="C6" s="10">
        <v>1.469</v>
      </c>
      <c r="D6" s="9">
        <v>7500</v>
      </c>
      <c r="E6" s="3">
        <f t="shared" si="0"/>
        <v>5105.513955071477</v>
      </c>
      <c r="F6" s="3">
        <f>SUM(E6/C2)</f>
        <v>1256.587239741934</v>
      </c>
      <c r="G6" s="5">
        <f t="shared" si="1"/>
        <v>79.42255746344048</v>
      </c>
      <c r="H6" s="5">
        <f t="shared" si="2"/>
        <v>79.56304547782157</v>
      </c>
      <c r="I6" s="5">
        <f t="shared" si="3"/>
        <v>81.81085370791895</v>
      </c>
      <c r="J6" s="13">
        <f t="shared" si="4"/>
        <v>87.6176916356705</v>
      </c>
    </row>
    <row r="7" spans="1:10" ht="12.75">
      <c r="A7" s="2"/>
      <c r="B7" s="2" t="s">
        <v>13</v>
      </c>
      <c r="C7" s="10">
        <v>1.098</v>
      </c>
      <c r="D7" s="9">
        <v>7500</v>
      </c>
      <c r="E7" s="3">
        <f t="shared" si="0"/>
        <v>6830.601092896174</v>
      </c>
      <c r="F7" s="3">
        <f>SUM(E7/C2)</f>
        <v>1681.1718171046455</v>
      </c>
      <c r="G7" s="5">
        <f t="shared" si="1"/>
        <v>106.25841248979422</v>
      </c>
      <c r="H7" s="5">
        <f t="shared" si="2"/>
        <v>106.44636958735873</v>
      </c>
      <c r="I7" s="5">
        <f t="shared" si="3"/>
        <v>109.45368314839064</v>
      </c>
      <c r="J7" s="13">
        <f t="shared" si="4"/>
        <v>117.22257651438974</v>
      </c>
    </row>
    <row r="8" spans="1:10" ht="12.75">
      <c r="A8" s="2"/>
      <c r="B8" s="2" t="s">
        <v>14</v>
      </c>
      <c r="C8" s="10">
        <v>0.851</v>
      </c>
      <c r="D8" s="9">
        <v>7500</v>
      </c>
      <c r="E8" s="3">
        <f t="shared" si="0"/>
        <v>8813.16098707403</v>
      </c>
      <c r="F8" s="3">
        <f>SUM(E8/C2)</f>
        <v>2169.126504325383</v>
      </c>
      <c r="G8" s="5">
        <f t="shared" si="1"/>
        <v>137.09957334170866</v>
      </c>
      <c r="H8" s="5">
        <f t="shared" si="2"/>
        <v>137.34208437945932</v>
      </c>
      <c r="I8" s="5">
        <f t="shared" si="3"/>
        <v>141.22226098346994</v>
      </c>
      <c r="J8" s="13">
        <f t="shared" si="4"/>
        <v>151.24605054383076</v>
      </c>
    </row>
    <row r="9" spans="1:10" ht="12.75">
      <c r="A9" s="2"/>
      <c r="B9" s="2" t="s">
        <v>14</v>
      </c>
      <c r="C9" s="10">
        <v>0.851</v>
      </c>
      <c r="D9" s="9">
        <v>3500</v>
      </c>
      <c r="E9" s="3">
        <f t="shared" si="0"/>
        <v>4112.808460634547</v>
      </c>
      <c r="F9" s="3">
        <f>SUM(E9/C2)</f>
        <v>1012.2590353518453</v>
      </c>
      <c r="G9" s="5">
        <f t="shared" si="1"/>
        <v>63.97980089279737</v>
      </c>
      <c r="H9" s="5">
        <f t="shared" si="2"/>
        <v>64.09297271041436</v>
      </c>
      <c r="I9" s="5">
        <f t="shared" si="3"/>
        <v>65.90372179228598</v>
      </c>
      <c r="J9" s="13">
        <f t="shared" si="4"/>
        <v>70.58149025378768</v>
      </c>
    </row>
    <row r="10" spans="1:10" ht="12.75">
      <c r="A10" s="2" t="s">
        <v>35</v>
      </c>
      <c r="B10" s="2" t="s">
        <v>14</v>
      </c>
      <c r="C10" s="10">
        <v>0.74</v>
      </c>
      <c r="D10" s="9">
        <v>7500</v>
      </c>
      <c r="E10" s="3">
        <f>SUM(D10/C10)</f>
        <v>10135.135135135135</v>
      </c>
      <c r="F10" s="3">
        <f>SUM(E10/C2)</f>
        <v>2494.4954799741904</v>
      </c>
      <c r="G10" s="5">
        <f t="shared" si="1"/>
        <v>157.66450934296498</v>
      </c>
      <c r="H10" s="5">
        <f>SUM((((F10*0.001699)/1.61)*60))</f>
        <v>157.94339703637826</v>
      </c>
      <c r="I10" s="5">
        <f>SUM(((((F10*0.001747)/1.61)*60)))</f>
        <v>162.40560013099048</v>
      </c>
      <c r="J10" s="13">
        <f>SUM(((((F10*0.001871)/1.61)*60)))</f>
        <v>173.93295812540535</v>
      </c>
    </row>
    <row r="11" spans="1:10" ht="12.75">
      <c r="A11" s="2" t="s">
        <v>35</v>
      </c>
      <c r="B11" s="2" t="s">
        <v>14</v>
      </c>
      <c r="C11" s="10">
        <v>0.74</v>
      </c>
      <c r="D11" s="9">
        <v>3500</v>
      </c>
      <c r="E11" s="3">
        <f>SUM(D11/C11)</f>
        <v>4729.72972972973</v>
      </c>
      <c r="F11" s="3">
        <f>SUM(E11/C2)</f>
        <v>1164.0978906546222</v>
      </c>
      <c r="G11" s="5">
        <f t="shared" si="1"/>
        <v>73.57677102671698</v>
      </c>
      <c r="H11" s="5">
        <f>SUM((((F11*0.001699)/1.61)*60))</f>
        <v>73.70691861697651</v>
      </c>
      <c r="I11" s="5">
        <f>SUM(((((F11*0.001747)/1.61)*60)))</f>
        <v>75.78928006112889</v>
      </c>
      <c r="J11" s="13">
        <f>SUM(((((F11*0.001871)/1.61)*60)))</f>
        <v>81.16871379185584</v>
      </c>
    </row>
    <row r="14" spans="1:10" ht="12.75">
      <c r="A14" s="1" t="s">
        <v>19</v>
      </c>
      <c r="B14" s="1" t="s">
        <v>2</v>
      </c>
      <c r="C14" s="2"/>
      <c r="D14" s="3"/>
      <c r="E14" s="3"/>
      <c r="F14" s="3"/>
      <c r="G14" s="5"/>
      <c r="H14" s="5"/>
      <c r="I14" s="5"/>
      <c r="J14" s="5"/>
    </row>
    <row r="15" spans="1:10" ht="12.75">
      <c r="A15" s="2"/>
      <c r="B15" s="1" t="s">
        <v>3</v>
      </c>
      <c r="C15" s="10">
        <v>3.333</v>
      </c>
      <c r="D15" s="3"/>
      <c r="E15" s="3"/>
      <c r="F15" s="3"/>
      <c r="G15" s="6" t="s">
        <v>7</v>
      </c>
      <c r="H15" s="5"/>
      <c r="I15" s="5"/>
      <c r="J15" s="5"/>
    </row>
    <row r="16" spans="1:10" ht="12.75">
      <c r="A16" s="2"/>
      <c r="B16" s="2"/>
      <c r="C16" s="1" t="s">
        <v>1</v>
      </c>
      <c r="D16" s="4" t="s">
        <v>4</v>
      </c>
      <c r="E16" s="4" t="s">
        <v>5</v>
      </c>
      <c r="F16" s="4" t="s">
        <v>6</v>
      </c>
      <c r="G16" s="6" t="s">
        <v>9</v>
      </c>
      <c r="H16" s="6" t="s">
        <v>15</v>
      </c>
      <c r="I16" s="6" t="s">
        <v>8</v>
      </c>
      <c r="J16" s="6" t="s">
        <v>16</v>
      </c>
    </row>
    <row r="17" spans="1:10" ht="12.75">
      <c r="A17" s="2"/>
      <c r="B17" s="2" t="s">
        <v>10</v>
      </c>
      <c r="C17" s="10">
        <v>3.455</v>
      </c>
      <c r="D17" s="9">
        <v>7500</v>
      </c>
      <c r="E17" s="3">
        <f aca="true" t="shared" si="5" ref="E17:E22">SUM(D17/C17)</f>
        <v>2170.767004341534</v>
      </c>
      <c r="F17" s="3">
        <f>SUM(E17/C15)</f>
        <v>651.2952308255427</v>
      </c>
      <c r="G17" s="5">
        <f aca="true" t="shared" si="6" ref="G17:G24">SUM(((F17*0.001696)/1.61)*60)</f>
        <v>41.165094837768464</v>
      </c>
      <c r="H17" s="5">
        <f aca="true" t="shared" si="7" ref="H17:H22">SUM((((F17*0.001699)/1.61)*60))</f>
        <v>41.237910453637156</v>
      </c>
      <c r="I17" s="5">
        <f aca="true" t="shared" si="8" ref="I17:I22">SUM(((((F17*0.001747)/1.61)*60)))</f>
        <v>42.40296030753626</v>
      </c>
      <c r="J17" s="13">
        <f aca="true" t="shared" si="9" ref="J17:J22">SUM(((((F17*0.001871)/1.61)*60)))</f>
        <v>45.41267243010896</v>
      </c>
    </row>
    <row r="18" spans="1:10" ht="12.75">
      <c r="A18" s="2"/>
      <c r="B18" s="2" t="s">
        <v>11</v>
      </c>
      <c r="C18" s="10">
        <v>2.095</v>
      </c>
      <c r="D18" s="9">
        <v>7500</v>
      </c>
      <c r="E18" s="3">
        <f t="shared" si="5"/>
        <v>3579.9522673031024</v>
      </c>
      <c r="F18" s="3">
        <f>SUM(E18/C15)</f>
        <v>1074.0930894998808</v>
      </c>
      <c r="G18" s="5">
        <f t="shared" si="6"/>
        <v>67.88802036491171</v>
      </c>
      <c r="H18" s="5">
        <f t="shared" si="7"/>
        <v>68.00810530659493</v>
      </c>
      <c r="I18" s="5">
        <f t="shared" si="8"/>
        <v>69.9294643735264</v>
      </c>
      <c r="J18" s="13">
        <f t="shared" si="9"/>
        <v>74.89297529643268</v>
      </c>
    </row>
    <row r="19" spans="1:10" ht="12.75">
      <c r="A19" s="2"/>
      <c r="B19" s="2" t="s">
        <v>12</v>
      </c>
      <c r="C19" s="10">
        <v>1.469</v>
      </c>
      <c r="D19" s="9">
        <v>7500</v>
      </c>
      <c r="E19" s="3">
        <f t="shared" si="5"/>
        <v>5105.513955071477</v>
      </c>
      <c r="F19" s="3">
        <f>SUM(E19/C15)</f>
        <v>1531.8073672581688</v>
      </c>
      <c r="G19" s="5">
        <f t="shared" si="6"/>
        <v>96.81783707589518</v>
      </c>
      <c r="H19" s="5">
        <f t="shared" si="7"/>
        <v>96.98909504242096</v>
      </c>
      <c r="I19" s="5">
        <f t="shared" si="8"/>
        <v>99.72922250683307</v>
      </c>
      <c r="J19" s="13">
        <f t="shared" si="9"/>
        <v>106.80788512323107</v>
      </c>
    </row>
    <row r="20" spans="1:10" ht="12.75">
      <c r="A20" s="2"/>
      <c r="B20" s="2" t="s">
        <v>13</v>
      </c>
      <c r="C20" s="10">
        <v>1.098</v>
      </c>
      <c r="D20" s="9">
        <v>7500</v>
      </c>
      <c r="E20" s="3">
        <f t="shared" si="5"/>
        <v>6830.601092896174</v>
      </c>
      <c r="F20" s="3">
        <f>SUM(E20/C15)</f>
        <v>2049.3852663954917</v>
      </c>
      <c r="G20" s="5">
        <f t="shared" si="6"/>
        <v>129.5313321170219</v>
      </c>
      <c r="H20" s="5">
        <f t="shared" si="7"/>
        <v>129.7604559356251</v>
      </c>
      <c r="I20" s="5">
        <f t="shared" si="8"/>
        <v>133.42643703327667</v>
      </c>
      <c r="J20" s="13">
        <f t="shared" si="9"/>
        <v>142.89688820220988</v>
      </c>
    </row>
    <row r="21" spans="1:10" ht="12.75">
      <c r="A21" s="2"/>
      <c r="B21" s="2" t="s">
        <v>14</v>
      </c>
      <c r="C21" s="10">
        <v>0.851</v>
      </c>
      <c r="D21" s="9">
        <v>7500</v>
      </c>
      <c r="E21" s="3">
        <f t="shared" si="5"/>
        <v>8813.16098707403</v>
      </c>
      <c r="F21" s="3">
        <f>SUM(E21/C15)</f>
        <v>2644.2127173939484</v>
      </c>
      <c r="G21" s="5">
        <f t="shared" si="6"/>
        <v>167.1273826844771</v>
      </c>
      <c r="H21" s="5">
        <f t="shared" si="7"/>
        <v>167.42300895101806</v>
      </c>
      <c r="I21" s="5">
        <f t="shared" si="8"/>
        <v>172.1530292156731</v>
      </c>
      <c r="J21" s="13">
        <f t="shared" si="9"/>
        <v>184.37224823269852</v>
      </c>
    </row>
    <row r="22" spans="1:10" ht="12.75">
      <c r="A22" s="2"/>
      <c r="B22" s="2" t="s">
        <v>14</v>
      </c>
      <c r="C22" s="10">
        <v>0.851</v>
      </c>
      <c r="D22" s="9">
        <v>3500</v>
      </c>
      <c r="E22" s="3">
        <f t="shared" si="5"/>
        <v>4112.808460634547</v>
      </c>
      <c r="F22" s="3">
        <f>SUM(E22/C15)</f>
        <v>1233.9659347838426</v>
      </c>
      <c r="G22" s="5">
        <f t="shared" si="6"/>
        <v>77.99277858608934</v>
      </c>
      <c r="H22" s="5">
        <f t="shared" si="7"/>
        <v>78.13073751047509</v>
      </c>
      <c r="I22" s="5">
        <f t="shared" si="8"/>
        <v>80.33808030064743</v>
      </c>
      <c r="J22" s="13">
        <f t="shared" si="9"/>
        <v>86.04038250859264</v>
      </c>
    </row>
    <row r="23" spans="1:10" ht="12.75">
      <c r="A23" s="2" t="s">
        <v>35</v>
      </c>
      <c r="B23" s="2" t="s">
        <v>14</v>
      </c>
      <c r="C23" s="10">
        <v>0.74</v>
      </c>
      <c r="D23" s="9">
        <v>7500</v>
      </c>
      <c r="E23" s="3">
        <f>SUM(D23/C23)</f>
        <v>10135.135135135135</v>
      </c>
      <c r="F23" s="3">
        <f>SUM(E23/C15)</f>
        <v>3040.8446250030406</v>
      </c>
      <c r="G23" s="5">
        <f t="shared" si="6"/>
        <v>192.1964900871487</v>
      </c>
      <c r="H23" s="5">
        <f>SUM((((F23*0.001699)/1.61)*60))</f>
        <v>192.53646029367079</v>
      </c>
      <c r="I23" s="5">
        <f>SUM(((((F23*0.001747)/1.61)*60)))</f>
        <v>197.97598359802402</v>
      </c>
      <c r="J23" s="13">
        <f>SUM(((((F23*0.001871)/1.61)*60)))</f>
        <v>212.02808546760332</v>
      </c>
    </row>
    <row r="24" spans="1:10" ht="12.75">
      <c r="A24" s="2" t="s">
        <v>35</v>
      </c>
      <c r="B24" s="2" t="s">
        <v>14</v>
      </c>
      <c r="C24" s="10">
        <v>0.74</v>
      </c>
      <c r="D24" s="9">
        <v>3500</v>
      </c>
      <c r="E24" s="3">
        <f>SUM(D24/C24)</f>
        <v>4729.72972972973</v>
      </c>
      <c r="F24" s="3">
        <f>SUM(E24/C15)</f>
        <v>1419.060825001419</v>
      </c>
      <c r="G24" s="5">
        <f t="shared" si="6"/>
        <v>89.69169537400273</v>
      </c>
      <c r="H24" s="5">
        <f>SUM((((F24*0.001699)/1.61)*60))</f>
        <v>89.85034813704635</v>
      </c>
      <c r="I24" s="5">
        <f>SUM(((((F24*0.001747)/1.61)*60)))</f>
        <v>92.38879234574456</v>
      </c>
      <c r="J24" s="13">
        <f>SUM(((((F24*0.001871)/1.61)*60)))</f>
        <v>98.94643988488154</v>
      </c>
    </row>
    <row r="25" spans="2:10" ht="12.75">
      <c r="B25" s="2"/>
      <c r="C25" s="10"/>
      <c r="D25" s="9"/>
      <c r="E25" s="3"/>
      <c r="F25" s="3"/>
      <c r="G25" s="5"/>
      <c r="H25" s="5"/>
      <c r="I25" s="5"/>
      <c r="J25" s="5"/>
    </row>
    <row r="26" spans="1:10" ht="12.75">
      <c r="A26" s="1" t="s">
        <v>19</v>
      </c>
      <c r="B26" s="1" t="s">
        <v>2</v>
      </c>
      <c r="C26" s="2"/>
      <c r="D26" s="3"/>
      <c r="E26" s="3"/>
      <c r="F26" s="3"/>
      <c r="G26" s="5"/>
      <c r="H26" s="5"/>
      <c r="I26" s="5"/>
      <c r="J26" s="5"/>
    </row>
    <row r="27" spans="1:10" ht="12.75">
      <c r="A27" s="2"/>
      <c r="B27" s="1" t="s">
        <v>3</v>
      </c>
      <c r="C27" s="10">
        <v>3.333</v>
      </c>
      <c r="D27" s="3"/>
      <c r="E27" s="3"/>
      <c r="F27" s="3"/>
      <c r="G27" s="6" t="s">
        <v>7</v>
      </c>
      <c r="H27" s="5"/>
      <c r="I27" s="5"/>
      <c r="J27" s="5"/>
    </row>
    <row r="28" spans="1:10" ht="12.75">
      <c r="A28" s="2"/>
      <c r="B28" s="2"/>
      <c r="C28" s="1" t="s">
        <v>1</v>
      </c>
      <c r="D28" s="4" t="s">
        <v>4</v>
      </c>
      <c r="E28" s="4" t="s">
        <v>5</v>
      </c>
      <c r="F28" s="4" t="s">
        <v>6</v>
      </c>
      <c r="G28" s="6" t="s">
        <v>9</v>
      </c>
      <c r="H28" s="6" t="s">
        <v>15</v>
      </c>
      <c r="I28" s="6" t="s">
        <v>8</v>
      </c>
      <c r="J28" s="6" t="s">
        <v>16</v>
      </c>
    </row>
    <row r="29" spans="1:10" ht="12.75">
      <c r="A29" s="2"/>
      <c r="B29" s="2" t="s">
        <v>10</v>
      </c>
      <c r="C29" s="10">
        <v>3.455</v>
      </c>
      <c r="D29" s="9">
        <v>6500</v>
      </c>
      <c r="E29" s="3">
        <f aca="true" t="shared" si="10" ref="E29:E34">SUM(D29/C29)</f>
        <v>1881.3314037626628</v>
      </c>
      <c r="F29" s="3">
        <f>SUM(E29/C27)</f>
        <v>564.4558667154704</v>
      </c>
      <c r="G29" s="12">
        <f aca="true" t="shared" si="11" ref="G29:G34">SUM(((F29*0.001696)/1.61)*60)</f>
        <v>35.676415526066</v>
      </c>
      <c r="H29" s="5">
        <f aca="true" t="shared" si="12" ref="H29:H34">SUM((((F29*0.001699)/1.61)*60))</f>
        <v>35.7395223931522</v>
      </c>
      <c r="I29" s="5">
        <f aca="true" t="shared" si="13" ref="I29:I34">SUM(((((F29*0.001747)/1.61)*60)))</f>
        <v>36.74923226653143</v>
      </c>
      <c r="J29" s="5">
        <f aca="true" t="shared" si="14" ref="J29:J34">SUM(((((F29*0.001871)/1.61)*60)))</f>
        <v>39.35764943942777</v>
      </c>
    </row>
    <row r="30" spans="1:10" ht="12.75">
      <c r="A30" s="2"/>
      <c r="B30" s="2" t="s">
        <v>11</v>
      </c>
      <c r="C30" s="10">
        <v>2.095</v>
      </c>
      <c r="D30" s="9">
        <v>6500</v>
      </c>
      <c r="E30" s="3">
        <f t="shared" si="10"/>
        <v>3102.6252983293552</v>
      </c>
      <c r="F30" s="3">
        <f>SUM(E30/C27)</f>
        <v>930.8806775665631</v>
      </c>
      <c r="G30" s="12">
        <f t="shared" si="11"/>
        <v>58.83628431625681</v>
      </c>
      <c r="H30" s="5">
        <f t="shared" si="12"/>
        <v>58.940357932382256</v>
      </c>
      <c r="I30" s="5">
        <f t="shared" si="13"/>
        <v>60.60553579038953</v>
      </c>
      <c r="J30" s="5">
        <f t="shared" si="14"/>
        <v>64.9072452569083</v>
      </c>
    </row>
    <row r="31" spans="1:10" ht="12.75">
      <c r="A31" s="2"/>
      <c r="B31" s="2" t="s">
        <v>12</v>
      </c>
      <c r="C31" s="10">
        <v>1.469</v>
      </c>
      <c r="D31" s="9">
        <v>6500</v>
      </c>
      <c r="E31" s="3">
        <f t="shared" si="10"/>
        <v>4424.778761061947</v>
      </c>
      <c r="F31" s="3">
        <f>SUM(E31/C27)</f>
        <v>1327.5663849570797</v>
      </c>
      <c r="G31" s="12">
        <f t="shared" si="11"/>
        <v>83.9087921324425</v>
      </c>
      <c r="H31" s="5">
        <f t="shared" si="12"/>
        <v>84.05721570343148</v>
      </c>
      <c r="I31" s="5">
        <f t="shared" si="13"/>
        <v>86.43199283925534</v>
      </c>
      <c r="J31" s="5">
        <f t="shared" si="14"/>
        <v>92.56683377346693</v>
      </c>
    </row>
    <row r="32" spans="1:10" ht="12.75">
      <c r="A32" s="2"/>
      <c r="B32" s="2" t="s">
        <v>13</v>
      </c>
      <c r="C32" s="10">
        <v>1.098</v>
      </c>
      <c r="D32" s="9">
        <v>6500</v>
      </c>
      <c r="E32" s="3">
        <f t="shared" si="10"/>
        <v>5919.854280510018</v>
      </c>
      <c r="F32" s="3">
        <f>SUM(E32/C27)</f>
        <v>1776.1338975427595</v>
      </c>
      <c r="G32" s="12">
        <f t="shared" si="11"/>
        <v>112.26048783475231</v>
      </c>
      <c r="H32" s="5">
        <f t="shared" si="12"/>
        <v>112.4590618108751</v>
      </c>
      <c r="I32" s="5">
        <f t="shared" si="13"/>
        <v>115.63624542883979</v>
      </c>
      <c r="J32" s="5">
        <f t="shared" si="14"/>
        <v>123.84396977524855</v>
      </c>
    </row>
    <row r="33" spans="1:10" ht="12.75">
      <c r="A33" s="2"/>
      <c r="B33" s="2" t="s">
        <v>14</v>
      </c>
      <c r="C33" s="10">
        <v>0.851</v>
      </c>
      <c r="D33" s="9">
        <v>6500</v>
      </c>
      <c r="E33" s="3">
        <f t="shared" si="10"/>
        <v>7638.07285546416</v>
      </c>
      <c r="F33" s="3">
        <f>SUM(E33/C27)</f>
        <v>2291.651021741422</v>
      </c>
      <c r="G33" s="12">
        <f t="shared" si="11"/>
        <v>144.84373165988018</v>
      </c>
      <c r="H33" s="5">
        <f t="shared" si="12"/>
        <v>145.0999410908823</v>
      </c>
      <c r="I33" s="5">
        <f t="shared" si="13"/>
        <v>149.19929198691668</v>
      </c>
      <c r="J33" s="5">
        <f t="shared" si="14"/>
        <v>159.78928180167208</v>
      </c>
    </row>
    <row r="34" spans="1:10" ht="12.75">
      <c r="A34" s="2"/>
      <c r="B34" s="2" t="s">
        <v>14</v>
      </c>
      <c r="C34" s="10">
        <v>0.851</v>
      </c>
      <c r="D34" s="9">
        <v>3000</v>
      </c>
      <c r="E34" s="3">
        <f t="shared" si="10"/>
        <v>3525.2643948296122</v>
      </c>
      <c r="F34" s="3">
        <f>SUM(E34/C27)</f>
        <v>1057.6850869575794</v>
      </c>
      <c r="G34" s="12">
        <f t="shared" si="11"/>
        <v>66.85095307379085</v>
      </c>
      <c r="H34" s="5">
        <f t="shared" si="12"/>
        <v>66.96920358040722</v>
      </c>
      <c r="I34" s="5">
        <f t="shared" si="13"/>
        <v>68.86121168626924</v>
      </c>
      <c r="J34" s="5">
        <f t="shared" si="14"/>
        <v>73.7488992930794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Hunter</dc:creator>
  <cp:keywords/>
  <dc:description/>
  <cp:lastModifiedBy>Tez</cp:lastModifiedBy>
  <dcterms:created xsi:type="dcterms:W3CDTF">2001-10-24T10:33:21Z</dcterms:created>
  <dcterms:modified xsi:type="dcterms:W3CDTF">2004-03-07T12:15:50Z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-1568319178</vt:i4>
  </property>
  <property fmtid="{D5CDD505-2E9C-101B-9397-08002B2CF9AE}" pid="4" name="_EmailSubje">
    <vt:lpwstr>This should keep you busy for a while....</vt:lpwstr>
  </property>
  <property fmtid="{D5CDD505-2E9C-101B-9397-08002B2CF9AE}" pid="5" name="_AuthorEma">
    <vt:lpwstr>mark.hunter@blueyonder.co.uk</vt:lpwstr>
  </property>
  <property fmtid="{D5CDD505-2E9C-101B-9397-08002B2CF9AE}" pid="6" name="_AuthorEmailDisplayNa">
    <vt:lpwstr>Mark Hunter</vt:lpwstr>
  </property>
</Properties>
</file>